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<sst xmlns="http://schemas.openxmlformats.org/spreadsheetml/2006/main" count="105" uniqueCount="31">
  <si>
    <t>Decision</t>
  </si>
  <si>
    <t>Probability</t>
  </si>
  <si>
    <t>Probability Distribution</t>
  </si>
  <si>
    <t>RecallC</t>
  </si>
  <si>
    <t>RecallD</t>
  </si>
  <si>
    <t>PrecisionC</t>
  </si>
  <si>
    <t>PrecisionD</t>
  </si>
  <si>
    <t>Claimed</t>
  </si>
  <si>
    <t>Actual</t>
  </si>
  <si>
    <t>F(0.5)C</t>
  </si>
  <si>
    <t>F(0.5)D</t>
  </si>
  <si>
    <t>G(0.5)C</t>
  </si>
  <si>
    <t>G(0.5)D</t>
  </si>
  <si>
    <t>G(0.5)CD</t>
  </si>
  <si>
    <t>F(0.5)CD</t>
  </si>
  <si>
    <t>PrecisionCD</t>
  </si>
  <si>
    <t>RecallCD</t>
  </si>
  <si>
    <t>Bookmaker Odds</t>
  </si>
  <si>
    <t>Won</t>
  </si>
  <si>
    <t>Fisher significance</t>
  </si>
  <si>
    <t>Bookmaker Rating:</t>
  </si>
  <si>
    <t>N</t>
  </si>
  <si>
    <t>Predicted</t>
  </si>
  <si>
    <t>Random</t>
  </si>
  <si>
    <t>Accuracy</t>
  </si>
  <si>
    <t>ChiSqr significance</t>
  </si>
  <si>
    <t>Reference</t>
  </si>
  <si>
    <t>Input</t>
  </si>
  <si>
    <t xml:space="preserve">  Input Areas are designated in blue like this</t>
  </si>
  <si>
    <t xml:space="preserve">    Demonstration of Bookmaker Odds Evaluation</t>
  </si>
  <si>
    <t xml:space="preserve">   Bookmaker comparison figures are in gold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</si>
</sst>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0.00000000000000%"/>
    <numFmt numFmtId="174" formatCode="&quot;$&quot;#,##0.00"/>
    <numFmt numFmtId="175" formatCode="0.0%"/>
    <numFmt numFmtId="176" formatCode="0.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51"/>
      <name val="Arial"/>
      <family val="2"/>
    </font>
    <font>
      <b/>
      <sz val="9"/>
      <color indexed="51"/>
      <name val="Arial"/>
      <family val="2"/>
    </font>
    <font>
      <b/>
      <sz val="9"/>
      <color indexed="43"/>
      <name val="Arial"/>
      <family val="2"/>
    </font>
    <font>
      <sz val="9"/>
      <color indexed="43"/>
      <name val="Arial"/>
      <family val="2"/>
    </font>
    <font>
      <b/>
      <i/>
      <sz val="9"/>
      <name val="Arial"/>
      <family val="2"/>
    </font>
    <font>
      <b/>
      <i/>
      <sz val="9"/>
      <color indexed="4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9" fontId="1" fillId="2" borderId="0" xfId="0" applyNumberFormat="1" applyFont="1" applyFill="1" applyAlignment="1">
      <alignment/>
    </xf>
    <xf numFmtId="9" fontId="1" fillId="0" borderId="1" xfId="0" applyNumberFormat="1" applyFont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9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9" fontId="2" fillId="2" borderId="0" xfId="0" applyNumberFormat="1" applyFont="1" applyFill="1" applyAlignment="1">
      <alignment/>
    </xf>
    <xf numFmtId="9" fontId="2" fillId="2" borderId="0" xfId="0" applyNumberFormat="1" applyFont="1" applyFill="1" applyAlignment="1">
      <alignment horizontal="center"/>
    </xf>
    <xf numFmtId="10" fontId="1" fillId="0" borderId="1" xfId="0" applyNumberFormat="1" applyFont="1" applyFill="1" applyBorder="1" applyAlignment="1">
      <alignment/>
    </xf>
    <xf numFmtId="9" fontId="1" fillId="0" borderId="3" xfId="0" applyNumberFormat="1" applyFont="1" applyBorder="1" applyAlignment="1">
      <alignment/>
    </xf>
    <xf numFmtId="10" fontId="1" fillId="0" borderId="4" xfId="0" applyNumberFormat="1" applyFont="1" applyFill="1" applyBorder="1" applyAlignment="1">
      <alignment/>
    </xf>
    <xf numFmtId="9" fontId="2" fillId="4" borderId="0" xfId="0" applyNumberFormat="1" applyFont="1" applyFill="1" applyAlignment="1">
      <alignment horizontal="center"/>
    </xf>
    <xf numFmtId="10" fontId="1" fillId="4" borderId="5" xfId="0" applyNumberFormat="1" applyFont="1" applyFill="1" applyBorder="1" applyAlignment="1">
      <alignment/>
    </xf>
    <xf numFmtId="10" fontId="1" fillId="4" borderId="6" xfId="0" applyNumberFormat="1" applyFont="1" applyFill="1" applyBorder="1" applyAlignment="1">
      <alignment/>
    </xf>
    <xf numFmtId="9" fontId="1" fillId="0" borderId="0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174" fontId="1" fillId="2" borderId="5" xfId="0" applyNumberFormat="1" applyFont="1" applyFill="1" applyBorder="1" applyAlignment="1">
      <alignment/>
    </xf>
    <xf numFmtId="174" fontId="1" fillId="5" borderId="4" xfId="0" applyNumberFormat="1" applyFont="1" applyFill="1" applyBorder="1" applyAlignment="1">
      <alignment/>
    </xf>
    <xf numFmtId="174" fontId="1" fillId="5" borderId="3" xfId="0" applyNumberFormat="1" applyFont="1" applyFill="1" applyBorder="1" applyAlignment="1">
      <alignment/>
    </xf>
    <xf numFmtId="174" fontId="1" fillId="2" borderId="6" xfId="0" applyNumberFormat="1" applyFont="1" applyFill="1" applyBorder="1" applyAlignment="1">
      <alignment/>
    </xf>
    <xf numFmtId="9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0" fontId="1" fillId="6" borderId="5" xfId="0" applyNumberFormat="1" applyFont="1" applyFill="1" applyBorder="1" applyAlignment="1">
      <alignment/>
    </xf>
    <xf numFmtId="10" fontId="1" fillId="6" borderId="6" xfId="0" applyNumberFormat="1" applyFont="1" applyFill="1" applyBorder="1" applyAlignment="1">
      <alignment/>
    </xf>
    <xf numFmtId="10" fontId="1" fillId="6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2" fillId="3" borderId="0" xfId="0" applyNumberFormat="1" applyFont="1" applyFill="1" applyAlignment="1">
      <alignment horizontal="center"/>
    </xf>
    <xf numFmtId="1" fontId="1" fillId="3" borderId="0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0" xfId="0" applyNumberFormat="1" applyFont="1" applyFill="1" applyAlignment="1">
      <alignment/>
    </xf>
    <xf numFmtId="1" fontId="1" fillId="7" borderId="0" xfId="0" applyNumberFormat="1" applyFont="1" applyFill="1" applyAlignment="1">
      <alignment/>
    </xf>
    <xf numFmtId="9" fontId="2" fillId="7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10" fontId="1" fillId="7" borderId="0" xfId="0" applyNumberFormat="1" applyFont="1" applyFill="1" applyAlignment="1">
      <alignment/>
    </xf>
    <xf numFmtId="1" fontId="1" fillId="8" borderId="0" xfId="0" applyNumberFormat="1" applyFont="1" applyFill="1" applyAlignment="1">
      <alignment/>
    </xf>
    <xf numFmtId="10" fontId="1" fillId="8" borderId="0" xfId="0" applyNumberFormat="1" applyFont="1" applyFill="1" applyAlignment="1">
      <alignment/>
    </xf>
    <xf numFmtId="1" fontId="1" fillId="2" borderId="5" xfId="0" applyNumberFormat="1" applyFont="1" applyFill="1" applyBorder="1" applyAlignment="1">
      <alignment/>
    </xf>
    <xf numFmtId="1" fontId="1" fillId="5" borderId="4" xfId="0" applyNumberFormat="1" applyFont="1" applyFill="1" applyBorder="1" applyAlignment="1">
      <alignment/>
    </xf>
    <xf numFmtId="1" fontId="1" fillId="5" borderId="3" xfId="0" applyNumberFormat="1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1" fontId="1" fillId="9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9" borderId="0" xfId="0" applyFont="1" applyFill="1" applyAlignment="1">
      <alignment horizontal="right"/>
    </xf>
    <xf numFmtId="9" fontId="2" fillId="9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1" fillId="0" borderId="7" xfId="0" applyFont="1" applyBorder="1" applyAlignment="1">
      <alignment/>
    </xf>
    <xf numFmtId="9" fontId="2" fillId="4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10" fontId="1" fillId="4" borderId="7" xfId="0" applyNumberFormat="1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9" fontId="2" fillId="4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0" fontId="1" fillId="4" borderId="9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9" fontId="2" fillId="9" borderId="0" xfId="0" applyNumberFormat="1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9" borderId="0" xfId="0" applyFont="1" applyFill="1" applyAlignment="1">
      <alignment/>
    </xf>
    <xf numFmtId="9" fontId="4" fillId="10" borderId="0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right"/>
    </xf>
    <xf numFmtId="0" fontId="6" fillId="10" borderId="0" xfId="0" applyFont="1" applyFill="1" applyAlignment="1">
      <alignment/>
    </xf>
    <xf numFmtId="0" fontId="5" fillId="10" borderId="0" xfId="0" applyFont="1" applyFill="1" applyAlignment="1">
      <alignment/>
    </xf>
    <xf numFmtId="9" fontId="6" fillId="10" borderId="0" xfId="0" applyNumberFormat="1" applyFont="1" applyFill="1" applyBorder="1" applyAlignment="1">
      <alignment/>
    </xf>
    <xf numFmtId="0" fontId="4" fillId="10" borderId="0" xfId="0" applyFont="1" applyFill="1" applyAlignment="1">
      <alignment horizontal="right"/>
    </xf>
    <xf numFmtId="0" fontId="3" fillId="1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7" fillId="3" borderId="9" xfId="0" applyFont="1" applyFill="1" applyBorder="1" applyAlignment="1">
      <alignment/>
    </xf>
    <xf numFmtId="1" fontId="7" fillId="3" borderId="9" xfId="0" applyNumberFormat="1" applyFont="1" applyFill="1" applyBorder="1" applyAlignment="1">
      <alignment/>
    </xf>
    <xf numFmtId="10" fontId="7" fillId="3" borderId="9" xfId="0" applyNumberFormat="1" applyFont="1" applyFill="1" applyBorder="1" applyAlignment="1">
      <alignment/>
    </xf>
    <xf numFmtId="0" fontId="1" fillId="9" borderId="9" xfId="0" applyFont="1" applyFill="1" applyBorder="1" applyAlignment="1">
      <alignment/>
    </xf>
    <xf numFmtId="9" fontId="1" fillId="9" borderId="9" xfId="0" applyNumberFormat="1" applyFont="1" applyFill="1" applyBorder="1" applyAlignment="1">
      <alignment/>
    </xf>
    <xf numFmtId="0" fontId="7" fillId="9" borderId="9" xfId="0" applyFont="1" applyFill="1" applyBorder="1" applyAlignment="1">
      <alignment/>
    </xf>
    <xf numFmtId="0" fontId="8" fillId="10" borderId="9" xfId="0" applyFont="1" applyFill="1" applyBorder="1" applyAlignment="1">
      <alignment/>
    </xf>
    <xf numFmtId="9" fontId="2" fillId="9" borderId="0" xfId="0" applyNumberFormat="1" applyFont="1" applyFill="1" applyBorder="1" applyAlignment="1">
      <alignment/>
    </xf>
    <xf numFmtId="9" fontId="4" fillId="10" borderId="0" xfId="0" applyNumberFormat="1" applyFont="1" applyFill="1" applyBorder="1" applyAlignment="1">
      <alignment/>
    </xf>
    <xf numFmtId="10" fontId="2" fillId="9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M8" sqref="M8"/>
    </sheetView>
  </sheetViews>
  <sheetFormatPr defaultColWidth="9.140625" defaultRowHeight="12.75"/>
  <cols>
    <col min="1" max="1" width="10.00390625" style="1" bestFit="1" customWidth="1"/>
    <col min="2" max="5" width="9.140625" style="1" customWidth="1"/>
    <col min="6" max="6" width="10.421875" style="1" customWidth="1"/>
    <col min="7" max="8" width="9.28125" style="2" customWidth="1"/>
    <col min="9" max="9" width="9.140625" style="1" customWidth="1"/>
    <col min="10" max="11" width="12.7109375" style="1" customWidth="1"/>
    <col min="12" max="12" width="9.140625" style="35" customWidth="1"/>
    <col min="13" max="13" width="9.140625" style="42" customWidth="1"/>
    <col min="14" max="16384" width="9.140625" style="1" customWidth="1"/>
  </cols>
  <sheetData>
    <row r="1" spans="1:13" s="80" customFormat="1" ht="12.75" thickBot="1">
      <c r="A1" s="87" t="s">
        <v>28</v>
      </c>
      <c r="B1" s="79"/>
      <c r="C1" s="79"/>
      <c r="D1" s="79"/>
      <c r="E1" s="86" t="s">
        <v>30</v>
      </c>
      <c r="F1" s="84"/>
      <c r="G1" s="85"/>
      <c r="H1" s="85"/>
      <c r="J1" s="81" t="s">
        <v>29</v>
      </c>
      <c r="K1" s="81"/>
      <c r="L1" s="82"/>
      <c r="M1" s="83"/>
    </row>
    <row r="2" spans="1:13" s="51" customFormat="1" ht="12">
      <c r="A2" s="78"/>
      <c r="B2" s="54" t="s">
        <v>24</v>
      </c>
      <c r="C2" s="78"/>
      <c r="D2" s="78"/>
      <c r="E2" s="55">
        <f>B4</f>
        <v>0</v>
      </c>
      <c r="F2" s="56" t="s">
        <v>22</v>
      </c>
      <c r="G2" s="55">
        <f>1-B4</f>
        <v>1</v>
      </c>
      <c r="H2" s="55" t="s">
        <v>23</v>
      </c>
      <c r="L2" s="52"/>
      <c r="M2" s="53"/>
    </row>
    <row r="3" spans="1:11" ht="12">
      <c r="A3" s="74" t="s">
        <v>21</v>
      </c>
      <c r="B3" s="72" t="s">
        <v>26</v>
      </c>
      <c r="C3" s="76" t="s">
        <v>2</v>
      </c>
      <c r="D3" s="76"/>
      <c r="E3" s="10"/>
      <c r="J3" s="11" t="s">
        <v>17</v>
      </c>
      <c r="K3" s="6"/>
    </row>
    <row r="4" spans="1:12" ht="12">
      <c r="A4" s="75">
        <v>1440</v>
      </c>
      <c r="B4" s="88">
        <v>0</v>
      </c>
      <c r="C4" s="77">
        <v>0.7</v>
      </c>
      <c r="D4" s="8">
        <f>1-C4</f>
        <v>0.30000000000000004</v>
      </c>
      <c r="E4" s="12" t="s">
        <v>7</v>
      </c>
      <c r="F4" s="13" t="s">
        <v>15</v>
      </c>
      <c r="G4" s="14" t="s">
        <v>5</v>
      </c>
      <c r="H4" s="14" t="s">
        <v>6</v>
      </c>
      <c r="J4" s="6">
        <f>10*C4</f>
        <v>7</v>
      </c>
      <c r="K4" s="6">
        <f>10*D4</f>
        <v>3.0000000000000004</v>
      </c>
      <c r="L4" s="36" t="s">
        <v>18</v>
      </c>
    </row>
    <row r="5" spans="1:12" ht="12">
      <c r="A5" s="76" t="s">
        <v>0</v>
      </c>
      <c r="B5" s="77">
        <v>0.7</v>
      </c>
      <c r="C5" s="46">
        <f>C4*B5*$A$4</f>
        <v>705.5999999999999</v>
      </c>
      <c r="D5" s="47">
        <f>$A$4*B5-C5</f>
        <v>302.4</v>
      </c>
      <c r="E5" s="9">
        <f>SUM(C5:D5)</f>
        <v>1007.9999999999999</v>
      </c>
      <c r="G5" s="3">
        <f>C5/$E5</f>
        <v>0.7</v>
      </c>
      <c r="J5" s="26">
        <f>C5/J4</f>
        <v>100.79999999999998</v>
      </c>
      <c r="K5" s="27">
        <f>-D5/K4</f>
        <v>-100.79999999999998</v>
      </c>
      <c r="L5" s="37">
        <f>SUM(J5:K5)</f>
        <v>0</v>
      </c>
    </row>
    <row r="6" spans="1:12" ht="12">
      <c r="A6" s="76" t="s">
        <v>1</v>
      </c>
      <c r="B6" s="8">
        <f>1-B5</f>
        <v>0.30000000000000004</v>
      </c>
      <c r="C6" s="48">
        <f>$A$4*C4-C5</f>
        <v>302.4</v>
      </c>
      <c r="D6" s="49">
        <f>$A4*D4-D5</f>
        <v>129.60000000000008</v>
      </c>
      <c r="E6" s="7">
        <f>SUM(C6:D6)</f>
        <v>432.00000000000006</v>
      </c>
      <c r="H6" s="3">
        <f>D6/$E6</f>
        <v>0.30000000000000016</v>
      </c>
      <c r="J6" s="28">
        <f>-C6/J4</f>
        <v>-43.199999999999996</v>
      </c>
      <c r="K6" s="29">
        <f>D6/K4</f>
        <v>43.20000000000002</v>
      </c>
      <c r="L6" s="38">
        <f>SUM(J6:K6)</f>
        <v>0</v>
      </c>
    </row>
    <row r="7" spans="1:12" ht="12">
      <c r="A7" s="10"/>
      <c r="B7" s="12" t="s">
        <v>8</v>
      </c>
      <c r="C7" s="9">
        <f>SUM(C5:C6)</f>
        <v>1007.9999999999999</v>
      </c>
      <c r="D7" s="5">
        <f>SUM(D5:D6)</f>
        <v>432.00000000000006</v>
      </c>
      <c r="E7" s="6">
        <f>SUM(E5:E6)</f>
        <v>1440</v>
      </c>
      <c r="F7" s="93" t="s">
        <v>24</v>
      </c>
      <c r="J7" s="9">
        <f>SUM(J5:J6)</f>
        <v>57.59999999999999</v>
      </c>
      <c r="K7" s="5">
        <f>SUM(K5:K6)</f>
        <v>-57.599999999999966</v>
      </c>
      <c r="L7" s="39">
        <f>SUM(L5:L6)</f>
        <v>0</v>
      </c>
    </row>
    <row r="8" spans="2:13" s="2" customFormat="1" ht="12">
      <c r="B8" s="15" t="s">
        <v>16</v>
      </c>
      <c r="F8" s="3">
        <f>(C5+D6)/$A$4</f>
        <v>0.5800000000000001</v>
      </c>
      <c r="G8" s="30" t="s">
        <v>9</v>
      </c>
      <c r="H8" s="30" t="s">
        <v>10</v>
      </c>
      <c r="I8" s="31" t="s">
        <v>14</v>
      </c>
      <c r="K8" s="70" t="s">
        <v>20</v>
      </c>
      <c r="L8" s="50"/>
      <c r="M8" s="90">
        <f>L7/(2*$A4)*(J4+K4)</f>
        <v>0</v>
      </c>
    </row>
    <row r="9" spans="2:13" s="2" customFormat="1" ht="12">
      <c r="B9" s="15" t="s">
        <v>3</v>
      </c>
      <c r="C9" s="3">
        <f>C5/C$7</f>
        <v>0.7</v>
      </c>
      <c r="F9" s="30" t="s">
        <v>9</v>
      </c>
      <c r="G9" s="32">
        <f>2*G5*C9/(G5+C9)</f>
        <v>0.7</v>
      </c>
      <c r="H9" s="23"/>
      <c r="L9" s="35"/>
      <c r="M9" s="42"/>
    </row>
    <row r="10" spans="2:13" s="2" customFormat="1" ht="12">
      <c r="B10" s="15" t="s">
        <v>4</v>
      </c>
      <c r="D10" s="3">
        <f>D6/D$7</f>
        <v>0.30000000000000016</v>
      </c>
      <c r="F10" s="30" t="s">
        <v>10</v>
      </c>
      <c r="G10" s="24"/>
      <c r="H10" s="33">
        <f>2*H6*D10/(H6+D10)</f>
        <v>0.30000000000000016</v>
      </c>
      <c r="I10" s="16"/>
      <c r="K10" s="41" t="s">
        <v>25</v>
      </c>
      <c r="L10" s="40"/>
      <c r="M10" s="43">
        <f>CHITEST($C5:$D6,$C$5:$D$6)</f>
        <v>1</v>
      </c>
    </row>
    <row r="11" spans="6:13" ht="12">
      <c r="F11" s="31" t="s">
        <v>14</v>
      </c>
      <c r="G11" s="22"/>
      <c r="H11" s="25"/>
      <c r="I11" s="34">
        <f>2*G9*H10/(G9+H10)</f>
        <v>0.4200000000000002</v>
      </c>
      <c r="K11" s="69" t="s">
        <v>19</v>
      </c>
      <c r="L11" s="44"/>
      <c r="M11" s="45">
        <f>EXP(GAMMALN(C7+1)+GAMMALN(D7+1)+GAMMALN(E5+1)+GAMMALN(E6+1)-GAMMALN(C5+1)-GAMMALN(C6+1)-GAMMALN(D5+1)-GAMMALN(D6+1)-GAMMALN(A4+1))</f>
        <v>0.050021170308577514</v>
      </c>
    </row>
    <row r="12" spans="6:9" ht="12">
      <c r="F12" s="2"/>
      <c r="G12" s="19" t="s">
        <v>11</v>
      </c>
      <c r="H12" s="19" t="s">
        <v>12</v>
      </c>
      <c r="I12" s="19" t="s">
        <v>13</v>
      </c>
    </row>
    <row r="13" spans="6:9" ht="12">
      <c r="F13" s="19" t="s">
        <v>11</v>
      </c>
      <c r="G13" s="20">
        <f>SQRT(G5*C9)</f>
        <v>0.7</v>
      </c>
      <c r="H13" s="18"/>
      <c r="I13" s="2"/>
    </row>
    <row r="14" spans="6:9" ht="12">
      <c r="F14" s="19" t="s">
        <v>12</v>
      </c>
      <c r="G14" s="17"/>
      <c r="H14" s="21">
        <f>SQRT(H6*D10)</f>
        <v>0.30000000000000016</v>
      </c>
      <c r="I14" s="4"/>
    </row>
    <row r="15" spans="6:13" s="63" customFormat="1" ht="12.75" thickBot="1">
      <c r="F15" s="66" t="s">
        <v>13</v>
      </c>
      <c r="H15" s="67"/>
      <c r="I15" s="68">
        <f>SQRT(G13*H14)</f>
        <v>0.4582575694955841</v>
      </c>
      <c r="L15" s="64"/>
      <c r="M15" s="65"/>
    </row>
    <row r="16" spans="2:8" ht="12">
      <c r="B16" s="54" t="s">
        <v>24</v>
      </c>
      <c r="C16" s="51"/>
      <c r="D16" s="51"/>
      <c r="E16" s="55">
        <f>B18</f>
        <v>1</v>
      </c>
      <c r="F16" s="56" t="s">
        <v>22</v>
      </c>
      <c r="G16" s="55">
        <f>1-B18</f>
        <v>0</v>
      </c>
      <c r="H16" s="55" t="s">
        <v>23</v>
      </c>
    </row>
    <row r="17" spans="1:11" ht="12">
      <c r="A17" s="71" t="s">
        <v>21</v>
      </c>
      <c r="B17" s="72" t="s">
        <v>26</v>
      </c>
      <c r="C17" s="11" t="s">
        <v>2</v>
      </c>
      <c r="D17" s="11"/>
      <c r="E17" s="10"/>
      <c r="J17" s="11" t="s">
        <v>17</v>
      </c>
      <c r="K17" s="6"/>
    </row>
    <row r="18" spans="1:12" ht="12">
      <c r="A18" s="6">
        <f>$A$4</f>
        <v>1440</v>
      </c>
      <c r="B18" s="88">
        <v>1</v>
      </c>
      <c r="C18" s="8">
        <f>C$4</f>
        <v>0.7</v>
      </c>
      <c r="D18" s="8">
        <f>D$4</f>
        <v>0.30000000000000004</v>
      </c>
      <c r="E18" s="12" t="s">
        <v>7</v>
      </c>
      <c r="F18" s="13" t="s">
        <v>15</v>
      </c>
      <c r="G18" s="14" t="s">
        <v>5</v>
      </c>
      <c r="H18" s="14" t="s">
        <v>6</v>
      </c>
      <c r="J18" s="6">
        <f>10*C18</f>
        <v>7</v>
      </c>
      <c r="K18" s="6">
        <f>10*D18</f>
        <v>3.0000000000000004</v>
      </c>
      <c r="L18" s="36" t="s">
        <v>18</v>
      </c>
    </row>
    <row r="19" spans="1:12" ht="12">
      <c r="A19" s="11" t="s">
        <v>0</v>
      </c>
      <c r="B19" s="8">
        <f>E19/$A$18</f>
        <v>0.7</v>
      </c>
      <c r="C19" s="46">
        <f>$A$18*C$18</f>
        <v>1007.9999999999999</v>
      </c>
      <c r="D19" s="47">
        <f>$A$18*D$18-D20</f>
        <v>0</v>
      </c>
      <c r="E19" s="9">
        <f>SUM(C19:D19)</f>
        <v>1007.9999999999999</v>
      </c>
      <c r="G19" s="3">
        <f>C19/$E19</f>
        <v>1</v>
      </c>
      <c r="J19" s="26">
        <f>C19/J18</f>
        <v>143.99999999999997</v>
      </c>
      <c r="K19" s="27">
        <f>-D19/K18</f>
        <v>0</v>
      </c>
      <c r="L19" s="37">
        <f>SUM(J19:K19)</f>
        <v>143.99999999999997</v>
      </c>
    </row>
    <row r="20" spans="1:12" ht="12">
      <c r="A20" s="11" t="s">
        <v>1</v>
      </c>
      <c r="B20" s="8">
        <f>E20/$A$18</f>
        <v>0.30000000000000004</v>
      </c>
      <c r="C20" s="48">
        <f>$A$18*C$18-C19</f>
        <v>0</v>
      </c>
      <c r="D20" s="49">
        <f>$A$18*D$18</f>
        <v>432.00000000000006</v>
      </c>
      <c r="E20" s="7">
        <f>SUM(C20:D20)</f>
        <v>432.00000000000006</v>
      </c>
      <c r="H20" s="3">
        <f>D20/$E20</f>
        <v>1</v>
      </c>
      <c r="J20" s="28">
        <f>-C20/J18</f>
        <v>0</v>
      </c>
      <c r="K20" s="29">
        <f>D20/K18</f>
        <v>144</v>
      </c>
      <c r="L20" s="38">
        <f>SUM(J20:K20)</f>
        <v>144</v>
      </c>
    </row>
    <row r="21" spans="1:12" ht="12">
      <c r="A21" s="10"/>
      <c r="B21" s="12" t="s">
        <v>8</v>
      </c>
      <c r="C21" s="9">
        <f>SUM(C19:C20)</f>
        <v>1007.9999999999999</v>
      </c>
      <c r="D21" s="5">
        <f>SUM(D19:D20)</f>
        <v>432.00000000000006</v>
      </c>
      <c r="E21" s="6">
        <f>SUM(E19:E20)</f>
        <v>1440</v>
      </c>
      <c r="F21" s="93" t="s">
        <v>24</v>
      </c>
      <c r="J21" s="9">
        <f>SUM(J19:J20)</f>
        <v>143.99999999999997</v>
      </c>
      <c r="K21" s="5">
        <f>SUM(K19:K20)</f>
        <v>144</v>
      </c>
      <c r="L21" s="39">
        <f>SUM(L19:L20)</f>
        <v>288</v>
      </c>
    </row>
    <row r="22" spans="1:13" ht="12">
      <c r="A22" s="2"/>
      <c r="B22" s="15" t="s">
        <v>16</v>
      </c>
      <c r="C22" s="2"/>
      <c r="D22" s="2"/>
      <c r="E22" s="2"/>
      <c r="F22" s="3">
        <f>(C19+D20)/$A$4</f>
        <v>1</v>
      </c>
      <c r="G22" s="30" t="s">
        <v>9</v>
      </c>
      <c r="H22" s="30" t="s">
        <v>10</v>
      </c>
      <c r="I22" s="31" t="s">
        <v>14</v>
      </c>
      <c r="J22" s="2"/>
      <c r="K22" s="70" t="s">
        <v>20</v>
      </c>
      <c r="L22" s="50"/>
      <c r="M22" s="90">
        <f>L21/(2*$A18)*(J18+K18)</f>
        <v>1</v>
      </c>
    </row>
    <row r="23" spans="1:11" ht="12">
      <c r="A23" s="2"/>
      <c r="B23" s="15" t="s">
        <v>3</v>
      </c>
      <c r="C23" s="3">
        <f>C19/C$7</f>
        <v>1</v>
      </c>
      <c r="D23" s="2"/>
      <c r="E23" s="2"/>
      <c r="F23" s="30" t="s">
        <v>9</v>
      </c>
      <c r="G23" s="32">
        <f>2*G19*C23/(G19+C23)</f>
        <v>1</v>
      </c>
      <c r="H23" s="23"/>
      <c r="I23" s="2"/>
      <c r="J23" s="2"/>
      <c r="K23" s="2"/>
    </row>
    <row r="24" spans="1:13" ht="12">
      <c r="A24" s="2"/>
      <c r="B24" s="15" t="s">
        <v>4</v>
      </c>
      <c r="C24" s="2"/>
      <c r="D24" s="3">
        <f>D20/D$7</f>
        <v>1</v>
      </c>
      <c r="E24" s="2"/>
      <c r="F24" s="30" t="s">
        <v>10</v>
      </c>
      <c r="G24" s="24"/>
      <c r="H24" s="33">
        <f>2*H20*D24/(H20+D24)</f>
        <v>1</v>
      </c>
      <c r="I24" s="16"/>
      <c r="J24" s="2"/>
      <c r="K24" s="41" t="s">
        <v>25</v>
      </c>
      <c r="L24" s="40"/>
      <c r="M24" s="43">
        <f>CHITEST($C19:$D20,$C$5:$D$6)</f>
        <v>0</v>
      </c>
    </row>
    <row r="25" spans="6:13" ht="12">
      <c r="F25" s="31" t="s">
        <v>14</v>
      </c>
      <c r="G25" s="22"/>
      <c r="H25" s="25"/>
      <c r="I25" s="34">
        <f>2*G23*H24/(G23+H24)</f>
        <v>1</v>
      </c>
      <c r="K25" s="69" t="s">
        <v>19</v>
      </c>
      <c r="L25" s="44"/>
      <c r="M25" s="45">
        <f>EXP(GAMMALN(C21+1)+GAMMALN(D21+1)+GAMMALN(E19+1)+GAMMALN(E20+1)-GAMMALN(C19+1)-GAMMALN(C20+1)-GAMMALN(D19+1)-GAMMALN(D20+1)-GAMMALN(A18+1))</f>
        <v>0</v>
      </c>
    </row>
    <row r="26" spans="6:9" ht="12">
      <c r="F26" s="2"/>
      <c r="G26" s="19" t="s">
        <v>11</v>
      </c>
      <c r="H26" s="19" t="s">
        <v>12</v>
      </c>
      <c r="I26" s="19" t="s">
        <v>13</v>
      </c>
    </row>
    <row r="27" spans="6:9" ht="12">
      <c r="F27" s="19" t="s">
        <v>11</v>
      </c>
      <c r="G27" s="20">
        <f>SQRT(G19*C23)</f>
        <v>1</v>
      </c>
      <c r="H27" s="18"/>
      <c r="I27" s="2"/>
    </row>
    <row r="28" spans="6:9" ht="12">
      <c r="F28" s="19" t="s">
        <v>12</v>
      </c>
      <c r="G28" s="17"/>
      <c r="H28" s="21">
        <f>SQRT(H20*D24)</f>
        <v>1</v>
      </c>
      <c r="I28" s="4"/>
    </row>
    <row r="29" spans="6:13" s="63" customFormat="1" ht="12.75" thickBot="1">
      <c r="F29" s="66" t="s">
        <v>13</v>
      </c>
      <c r="H29" s="67"/>
      <c r="I29" s="68">
        <f>SQRT(G27*H28)</f>
        <v>1</v>
      </c>
      <c r="L29" s="64"/>
      <c r="M29" s="65"/>
    </row>
    <row r="30" spans="2:8" ht="12">
      <c r="B30" s="78" t="s">
        <v>24</v>
      </c>
      <c r="C30" s="51"/>
      <c r="D30" s="51"/>
      <c r="E30" s="55">
        <f>B32</f>
        <v>0.15</v>
      </c>
      <c r="F30" s="56" t="s">
        <v>22</v>
      </c>
      <c r="G30" s="55">
        <f>1-B32</f>
        <v>0.85</v>
      </c>
      <c r="H30" s="55" t="s">
        <v>23</v>
      </c>
    </row>
    <row r="31" spans="1:11" ht="12">
      <c r="A31" s="71" t="s">
        <v>21</v>
      </c>
      <c r="B31" s="73" t="s">
        <v>27</v>
      </c>
      <c r="C31" s="11" t="s">
        <v>2</v>
      </c>
      <c r="D31" s="11"/>
      <c r="E31" s="10"/>
      <c r="J31" s="11" t="s">
        <v>17</v>
      </c>
      <c r="K31" s="6"/>
    </row>
    <row r="32" spans="1:12" ht="12">
      <c r="A32" s="6">
        <f>$A$4</f>
        <v>1440</v>
      </c>
      <c r="B32" s="89">
        <v>0.15</v>
      </c>
      <c r="C32" s="8">
        <f>C$4</f>
        <v>0.7</v>
      </c>
      <c r="D32" s="8">
        <f>D$4</f>
        <v>0.30000000000000004</v>
      </c>
      <c r="E32" s="12" t="s">
        <v>7</v>
      </c>
      <c r="F32" s="13" t="s">
        <v>15</v>
      </c>
      <c r="G32" s="14" t="s">
        <v>5</v>
      </c>
      <c r="H32" s="14" t="s">
        <v>6</v>
      </c>
      <c r="J32" s="6">
        <f>10*C32</f>
        <v>7</v>
      </c>
      <c r="K32" s="6">
        <f>10*D32</f>
        <v>3.0000000000000004</v>
      </c>
      <c r="L32" s="36" t="s">
        <v>18</v>
      </c>
    </row>
    <row r="33" spans="1:12" ht="12">
      <c r="A33" s="11" t="s">
        <v>0</v>
      </c>
      <c r="B33" s="8">
        <f>E33/$A32</f>
        <v>0.6999999999999998</v>
      </c>
      <c r="C33" s="91">
        <f>IF($B32&gt;0,C$5*(1-$B32)+C$19*($B32),C$5*(1+$B32)+C$20*(-$B32))</f>
        <v>750.9599999999998</v>
      </c>
      <c r="D33" s="92">
        <f>IF($B32&gt;0,D$5*(1-$B32)+D$19*($B32),D$5*(1+$B32)+D$20*(-$B32))</f>
        <v>257.03999999999996</v>
      </c>
      <c r="E33" s="9">
        <f>SUM(C33:D33)</f>
        <v>1007.9999999999998</v>
      </c>
      <c r="G33" s="3">
        <f>C33/$E33</f>
        <v>0.745</v>
      </c>
      <c r="J33" s="26">
        <f>C33/J32</f>
        <v>107.27999999999997</v>
      </c>
      <c r="K33" s="27">
        <f>-D33/K32</f>
        <v>-85.67999999999998</v>
      </c>
      <c r="L33" s="37">
        <f>SUM(J33:K33)</f>
        <v>21.599999999999994</v>
      </c>
    </row>
    <row r="34" spans="1:12" ht="12">
      <c r="A34" s="11" t="s">
        <v>1</v>
      </c>
      <c r="B34" s="8">
        <f>E34/$A32</f>
        <v>0.30000000000000004</v>
      </c>
      <c r="C34" s="92">
        <f>IF($B32&gt;0,C$6*(1-$B32)+C$20*($B32),C$6*(1+$B32)+C$19*(-$B32))</f>
        <v>257.03999999999996</v>
      </c>
      <c r="D34" s="91">
        <f>IF($B32&gt;0,D$6*(1-$B32)+D$20*($B32),D$6*(1+$B32)+D$19*(-$B32))</f>
        <v>174.9600000000001</v>
      </c>
      <c r="E34" s="7">
        <f>SUM(C34:D34)</f>
        <v>432.00000000000006</v>
      </c>
      <c r="H34" s="3">
        <f>D34/$E34</f>
        <v>0.40500000000000014</v>
      </c>
      <c r="J34" s="28">
        <f>-C34/J32</f>
        <v>-36.71999999999999</v>
      </c>
      <c r="K34" s="29">
        <f>D34/K32</f>
        <v>58.32000000000002</v>
      </c>
      <c r="L34" s="38">
        <f>SUM(J34:K34)</f>
        <v>21.60000000000003</v>
      </c>
    </row>
    <row r="35" spans="1:12" ht="12">
      <c r="A35" s="10"/>
      <c r="B35" s="12" t="s">
        <v>8</v>
      </c>
      <c r="C35" s="9">
        <f>SUM(C33:C34)</f>
        <v>1007.9999999999998</v>
      </c>
      <c r="D35" s="5">
        <f>SUM(D33:D34)</f>
        <v>432.00000000000006</v>
      </c>
      <c r="E35" s="9">
        <f>SUM(E33:E34)</f>
        <v>1439.9999999999998</v>
      </c>
      <c r="F35" s="93" t="s">
        <v>24</v>
      </c>
      <c r="J35" s="9">
        <f>SUM(J33:J34)</f>
        <v>70.55999999999997</v>
      </c>
      <c r="K35" s="5">
        <f>SUM(K33:K34)</f>
        <v>-27.359999999999957</v>
      </c>
      <c r="L35" s="39">
        <f>SUM(L33:L34)</f>
        <v>43.200000000000024</v>
      </c>
    </row>
    <row r="36" spans="1:13" ht="12">
      <c r="A36" s="2"/>
      <c r="B36" s="15" t="s">
        <v>16</v>
      </c>
      <c r="C36" s="2"/>
      <c r="D36" s="2"/>
      <c r="E36" s="2"/>
      <c r="F36" s="3">
        <f>(C33+D34)/$A$4</f>
        <v>0.6429999999999999</v>
      </c>
      <c r="G36" s="30" t="s">
        <v>9</v>
      </c>
      <c r="H36" s="30" t="s">
        <v>10</v>
      </c>
      <c r="I36" s="31" t="s">
        <v>14</v>
      </c>
      <c r="J36" s="2"/>
      <c r="K36" s="70" t="s">
        <v>20</v>
      </c>
      <c r="L36" s="50"/>
      <c r="M36" s="90">
        <f>L35/(2*$A32)*(J32+K32)</f>
        <v>0.15000000000000008</v>
      </c>
    </row>
    <row r="37" spans="1:11" ht="12">
      <c r="A37" s="2"/>
      <c r="B37" s="15" t="s">
        <v>3</v>
      </c>
      <c r="C37" s="3">
        <f>C33/C$7</f>
        <v>0.7449999999999999</v>
      </c>
      <c r="D37" s="2"/>
      <c r="E37" s="2"/>
      <c r="F37" s="30" t="s">
        <v>9</v>
      </c>
      <c r="G37" s="32">
        <f>2*G33*C37/(G33+C37)</f>
        <v>0.745</v>
      </c>
      <c r="H37" s="23"/>
      <c r="I37" s="2"/>
      <c r="J37" s="2"/>
      <c r="K37" s="2"/>
    </row>
    <row r="38" spans="1:13" ht="12">
      <c r="A38" s="2"/>
      <c r="B38" s="15" t="s">
        <v>4</v>
      </c>
      <c r="C38" s="2"/>
      <c r="D38" s="3">
        <f>D34/D$7</f>
        <v>0.40500000000000014</v>
      </c>
      <c r="E38" s="2"/>
      <c r="F38" s="30" t="s">
        <v>10</v>
      </c>
      <c r="G38" s="24"/>
      <c r="H38" s="33">
        <f>2*H34*D38/(H34+D38)</f>
        <v>0.40500000000000014</v>
      </c>
      <c r="I38" s="16"/>
      <c r="J38" s="2"/>
      <c r="K38" s="41" t="s">
        <v>25</v>
      </c>
      <c r="L38" s="40"/>
      <c r="M38" s="43">
        <f>CHITEST($C33:$D34,$C$5:$D$6)</f>
        <v>1.2548647509636721E-08</v>
      </c>
    </row>
    <row r="39" spans="6:13" ht="12">
      <c r="F39" s="31" t="s">
        <v>14</v>
      </c>
      <c r="G39" s="22"/>
      <c r="H39" s="25"/>
      <c r="I39" s="34">
        <f>2*G37*H38/(G37+H38)</f>
        <v>0.5247391304347827</v>
      </c>
      <c r="K39" s="69" t="s">
        <v>19</v>
      </c>
      <c r="L39" s="44"/>
      <c r="M39" s="45">
        <f>EXP(GAMMALN(C35+1)+GAMMALN(D35+1)+GAMMALN(E33+1)+GAMMALN(E34+1)-GAMMALN(C33+1)-GAMMALN(C34+1)-GAMMALN(D33+1)-GAMMALN(D34+1)-GAMMALN(A32+1))</f>
        <v>7.121053651754465E-09</v>
      </c>
    </row>
    <row r="40" spans="6:9" ht="12">
      <c r="F40" s="2"/>
      <c r="G40" s="19" t="s">
        <v>11</v>
      </c>
      <c r="H40" s="19" t="s">
        <v>12</v>
      </c>
      <c r="I40" s="19" t="s">
        <v>13</v>
      </c>
    </row>
    <row r="41" spans="6:9" ht="12">
      <c r="F41" s="19" t="s">
        <v>11</v>
      </c>
      <c r="G41" s="20">
        <f>SQRT(G33*C37)</f>
        <v>0.7449999999999999</v>
      </c>
      <c r="H41" s="18"/>
      <c r="I41" s="2"/>
    </row>
    <row r="42" spans="6:9" ht="12">
      <c r="F42" s="19" t="s">
        <v>12</v>
      </c>
      <c r="G42" s="17"/>
      <c r="H42" s="21">
        <f>SQRT(H34*D38)</f>
        <v>0.40500000000000014</v>
      </c>
      <c r="I42" s="4"/>
    </row>
    <row r="43" spans="6:13" s="57" customFormat="1" ht="12.75" thickBot="1">
      <c r="F43" s="58" t="s">
        <v>13</v>
      </c>
      <c r="H43" s="59"/>
      <c r="I43" s="60">
        <f>SQRT(G41*H42)</f>
        <v>0.5492950027080167</v>
      </c>
      <c r="L43" s="61"/>
      <c r="M43" s="62"/>
    </row>
    <row r="44" ht="12.75" thickTop="1"/>
  </sheetData>
  <printOptions/>
  <pageMargins left="0.75" right="0.75" top="0.5" bottom="0.5" header="0.25" footer="0.25"/>
  <pageSetup orientation="landscape" paperSize="9" r:id="rId1"/>
  <headerFooter alignWithMargins="0">
    <oddFooter>&amp;L&amp;"Arial,Bold Italic"CONFIDENTIAL &amp;C&amp;"Arial,Bold"Precision, Recall &amp;&amp; F-factor.xls&amp;"Arial,Regular" &amp;D &amp;T&amp;R&amp;"Arial,Bold Italic"© 2003 David M. W. Powers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Flinders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powers</dc:creator>
  <cp:keywords/>
  <dc:description/>
  <cp:lastModifiedBy>Powers</cp:lastModifiedBy>
  <cp:lastPrinted>2003-03-23T12:00:33Z</cp:lastPrinted>
  <dcterms:created xsi:type="dcterms:W3CDTF">2003-03-06T08:43:42Z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